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<sst xmlns="http://schemas.openxmlformats.org/spreadsheetml/2006/main" count="190" uniqueCount="43">
  <si>
    <t>Stock Tire</t>
  </si>
  <si>
    <t>Units</t>
  </si>
  <si>
    <t>Option 0 (current)</t>
  </si>
  <si>
    <t>Option 0 Delta</t>
  </si>
  <si>
    <t>Option 1</t>
  </si>
  <si>
    <t>Option 1 Delta</t>
  </si>
  <si>
    <t>Option 2</t>
  </si>
  <si>
    <t>Option 2 Delta</t>
  </si>
  <si>
    <t>Option 3</t>
  </si>
  <si>
    <t>Option 3 Delta</t>
  </si>
  <si>
    <t>Option 4</t>
  </si>
  <si>
    <t>Option 4 Delta</t>
  </si>
  <si>
    <t>Option 5</t>
  </si>
  <si>
    <t>Option 5 Delta</t>
  </si>
  <si>
    <t>Front</t>
  </si>
  <si>
    <t>Tire width</t>
  </si>
  <si>
    <t>mm</t>
  </si>
  <si>
    <t>Tire Profile</t>
  </si>
  <si>
    <t>%</t>
  </si>
  <si>
    <t>Tire diameter</t>
  </si>
  <si>
    <t>inch</t>
  </si>
  <si>
    <t>Tire front spacing</t>
  </si>
  <si>
    <t>Tire back spacing</t>
  </si>
  <si>
    <t>Wheel width</t>
  </si>
  <si>
    <t>Width</t>
  </si>
  <si>
    <t>Offset</t>
  </si>
  <si>
    <t>Front spacing</t>
  </si>
  <si>
    <t>Back Spacing</t>
  </si>
  <si>
    <t>Sidewall</t>
  </si>
  <si>
    <t>diameter</t>
  </si>
  <si>
    <t>Tire Diagonal out</t>
  </si>
  <si>
    <t>Tire Diagonal in</t>
  </si>
  <si>
    <t>Diagonal out</t>
  </si>
  <si>
    <t>Diagonal in</t>
  </si>
  <si>
    <t>odx</t>
  </si>
  <si>
    <t>ody</t>
  </si>
  <si>
    <t>odz</t>
  </si>
  <si>
    <t>idx</t>
  </si>
  <si>
    <t>idy</t>
  </si>
  <si>
    <t>idz</t>
  </si>
  <si>
    <t>Score</t>
  </si>
  <si>
    <t>Rear</t>
  </si>
  <si>
    <t>Diameter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</si>
</sst>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0.0"/>
    <numFmt numFmtId="167" formatCode="0%"/>
  </numFmts>
  <fonts count="4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44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ont="1" applyFill="1" applyBorder="1" applyAlignment="1">
      <alignment horizontal="center" wrapText="1"/>
    </xf>
    <xf numFmtId="164" fontId="0" fillId="2" borderId="2" xfId="0" applyFont="1" applyFill="1" applyBorder="1" applyAlignment="1">
      <alignment horizontal="center" wrapText="1"/>
    </xf>
    <xf numFmtId="164" fontId="0" fillId="3" borderId="3" xfId="0" applyFill="1" applyBorder="1" applyAlignment="1">
      <alignment horizontal="center" wrapText="1"/>
    </xf>
    <xf numFmtId="164" fontId="0" fillId="2" borderId="2" xfId="0" applyFont="1" applyFill="1" applyBorder="1" applyAlignment="1">
      <alignment wrapText="1"/>
    </xf>
    <xf numFmtId="164" fontId="0" fillId="2" borderId="4" xfId="0" applyFont="1" applyFill="1" applyBorder="1" applyAlignment="1">
      <alignment horizontal="center" wrapText="1"/>
    </xf>
    <xf numFmtId="164" fontId="3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3" borderId="7" xfId="0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167" fontId="0" fillId="4" borderId="1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67" fontId="0" fillId="7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3" fillId="0" borderId="9" xfId="0" applyFont="1" applyBorder="1" applyAlignment="1">
      <alignment/>
    </xf>
    <xf numFmtId="167" fontId="0" fillId="6" borderId="0" xfId="0" applyNumberFormat="1" applyFill="1" applyBorder="1" applyAlignment="1">
      <alignment horizontal="center"/>
    </xf>
    <xf numFmtId="167" fontId="0" fillId="5" borderId="11" xfId="0" applyNumberFormat="1" applyFill="1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6" fontId="0" fillId="0" borderId="13" xfId="0" applyNumberFormat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6" fontId="0" fillId="7" borderId="13" xfId="0" applyNumberFormat="1" applyFill="1" applyBorder="1" applyAlignment="1">
      <alignment horizontal="center"/>
    </xf>
    <xf numFmtId="167" fontId="0" fillId="7" borderId="13" xfId="0" applyNumberFormat="1" applyFont="1" applyFill="1" applyBorder="1" applyAlignment="1">
      <alignment horizontal="center"/>
    </xf>
    <xf numFmtId="167" fontId="0" fillId="7" borderId="15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V56"/>
  <sheetViews>
    <sheetView tabSelected="1" zoomScale="90" zoomScaleNormal="90" workbookViewId="0" topLeftCell="A4">
      <selection activeCell="L58" sqref="L58"/>
    </sheetView>
  </sheetViews>
  <sheetFormatPr defaultColWidth="10.28125" defaultRowHeight="12.75"/>
  <cols>
    <col min="1" max="1" width="11.57421875" style="0" customWidth="1"/>
    <col min="2" max="2" width="24.421875" style="0" customWidth="1"/>
    <col min="3" max="3" width="11.57421875" style="0" customWidth="1"/>
    <col min="4" max="4" width="6.28125" style="0" customWidth="1"/>
    <col min="5" max="5" width="5.7109375" style="0" customWidth="1"/>
    <col min="6" max="6" width="11.57421875" style="0" customWidth="1"/>
    <col min="7" max="7" width="11.140625" style="0" customWidth="1"/>
    <col min="8" max="8" width="5.8515625" style="0" customWidth="1"/>
    <col min="9" max="9" width="13.140625" style="0" customWidth="1"/>
    <col min="10" max="10" width="12.00390625" style="0" customWidth="1"/>
    <col min="11" max="11" width="5.140625" style="0" customWidth="1"/>
    <col min="12" max="12" width="11.8515625" style="0" customWidth="1"/>
    <col min="13" max="13" width="11.00390625" style="0" customWidth="1"/>
    <col min="14" max="14" width="5.140625" style="0" customWidth="1"/>
    <col min="15" max="15" width="11.8515625" style="0" customWidth="1"/>
    <col min="16" max="16" width="11.00390625" style="0" customWidth="1"/>
    <col min="17" max="17" width="7.28125" style="0" customWidth="1"/>
    <col min="18" max="18" width="10.28125" style="0" customWidth="1"/>
    <col min="19" max="19" width="11.57421875" style="0" customWidth="1"/>
    <col min="20" max="20" width="6.421875" style="0" customWidth="1"/>
    <col min="21" max="21" width="10.28125" style="0" customWidth="1"/>
    <col min="22" max="16384" width="11.57421875" style="0" customWidth="1"/>
  </cols>
  <sheetData>
    <row r="7" spans="1:22" ht="24.75">
      <c r="A7" s="1"/>
      <c r="B7" s="2"/>
      <c r="C7" s="3" t="s">
        <v>0</v>
      </c>
      <c r="D7" s="4" t="s">
        <v>1</v>
      </c>
      <c r="E7" s="5"/>
      <c r="F7" s="4" t="s">
        <v>2</v>
      </c>
      <c r="G7" s="6" t="s">
        <v>3</v>
      </c>
      <c r="H7" s="5"/>
      <c r="I7" s="4" t="s">
        <v>4</v>
      </c>
      <c r="J7" s="4" t="s">
        <v>5</v>
      </c>
      <c r="K7" s="5"/>
      <c r="L7" s="4" t="s">
        <v>6</v>
      </c>
      <c r="M7" s="4" t="s">
        <v>7</v>
      </c>
      <c r="N7" s="5"/>
      <c r="O7" s="4" t="s">
        <v>8</v>
      </c>
      <c r="P7" s="4" t="s">
        <v>9</v>
      </c>
      <c r="Q7" s="5"/>
      <c r="R7" s="4" t="s">
        <v>10</v>
      </c>
      <c r="S7" s="4" t="s">
        <v>11</v>
      </c>
      <c r="T7" s="5"/>
      <c r="U7" s="4" t="s">
        <v>12</v>
      </c>
      <c r="V7" s="7" t="s">
        <v>13</v>
      </c>
    </row>
    <row r="8" spans="1:22" ht="12.75">
      <c r="A8" s="8" t="s">
        <v>14</v>
      </c>
      <c r="B8" s="9"/>
      <c r="C8" s="9"/>
      <c r="D8" s="9"/>
      <c r="E8" s="10"/>
      <c r="F8" s="9"/>
      <c r="G8" s="9"/>
      <c r="H8" s="10"/>
      <c r="I8" s="9"/>
      <c r="J8" s="9"/>
      <c r="K8" s="10"/>
      <c r="L8" s="9"/>
      <c r="M8" s="9"/>
      <c r="N8" s="10"/>
      <c r="O8" s="9"/>
      <c r="P8" s="9"/>
      <c r="Q8" s="10"/>
      <c r="R8" s="9"/>
      <c r="S8" s="9"/>
      <c r="T8" s="10"/>
      <c r="U8" s="9"/>
      <c r="V8" s="11"/>
    </row>
    <row r="9" spans="1:22" ht="12.75">
      <c r="A9" s="12"/>
      <c r="B9" s="13" t="s">
        <v>15</v>
      </c>
      <c r="C9" s="14">
        <v>225</v>
      </c>
      <c r="D9" s="14" t="s">
        <v>16</v>
      </c>
      <c r="E9" s="15"/>
      <c r="F9" s="14">
        <v>265</v>
      </c>
      <c r="G9" s="16">
        <f aca="true" t="shared" si="0" ref="G9:G24">(F9-C9)/F9</f>
        <v>0.150943396226415</v>
      </c>
      <c r="H9" s="15"/>
      <c r="I9" s="14">
        <v>245</v>
      </c>
      <c r="J9" s="16">
        <f aca="true" t="shared" si="1" ref="J9:J11">(I9-$C9)/I9</f>
        <v>0.0816326530612245</v>
      </c>
      <c r="K9" s="15"/>
      <c r="L9" s="14">
        <v>255</v>
      </c>
      <c r="M9" s="16">
        <f aca="true" t="shared" si="2" ref="M9:M11">(L9-C9)/L9</f>
        <v>0.11764705882352901</v>
      </c>
      <c r="N9" s="15"/>
      <c r="O9" s="14">
        <v>255</v>
      </c>
      <c r="P9" s="16">
        <f aca="true" t="shared" si="3" ref="P9:P24">(O9-C9)/O9</f>
        <v>0.11764705882352901</v>
      </c>
      <c r="Q9" s="15"/>
      <c r="R9" s="14">
        <v>255</v>
      </c>
      <c r="S9" s="16">
        <f aca="true" t="shared" si="4" ref="S9:S24">(R9-$C9)/R9</f>
        <v>0.11764705882352901</v>
      </c>
      <c r="T9" s="15"/>
      <c r="U9" s="14">
        <v>265</v>
      </c>
      <c r="V9" s="17">
        <f aca="true" t="shared" si="5" ref="V9:V11">(U9-$C9)/U9</f>
        <v>0.150943396226415</v>
      </c>
    </row>
    <row r="10" spans="1:22" ht="12.75">
      <c r="A10" s="12"/>
      <c r="B10" s="13" t="s">
        <v>17</v>
      </c>
      <c r="C10" s="14">
        <v>50</v>
      </c>
      <c r="D10" s="14" t="s">
        <v>18</v>
      </c>
      <c r="E10" s="15"/>
      <c r="F10" s="14">
        <v>40</v>
      </c>
      <c r="G10" s="16">
        <f t="shared" si="0"/>
        <v>-0.25</v>
      </c>
      <c r="H10" s="15"/>
      <c r="I10" s="14">
        <v>40</v>
      </c>
      <c r="J10" s="16">
        <f t="shared" si="1"/>
        <v>-0.25</v>
      </c>
      <c r="K10" s="15"/>
      <c r="L10" s="14">
        <v>35</v>
      </c>
      <c r="M10" s="16">
        <f t="shared" si="2"/>
        <v>-0.42857142857142905</v>
      </c>
      <c r="N10" s="15"/>
      <c r="O10" s="14">
        <v>35</v>
      </c>
      <c r="P10" s="16">
        <f t="shared" si="3"/>
        <v>-0.42857142857142905</v>
      </c>
      <c r="Q10" s="15"/>
      <c r="R10" s="14">
        <v>35</v>
      </c>
      <c r="S10" s="16">
        <f t="shared" si="4"/>
        <v>-0.42857142857142905</v>
      </c>
      <c r="T10" s="15"/>
      <c r="U10" s="14">
        <v>35</v>
      </c>
      <c r="V10" s="17">
        <f t="shared" si="5"/>
        <v>-0.42857142857142905</v>
      </c>
    </row>
    <row r="11" spans="1:22" ht="12.75">
      <c r="A11" s="12"/>
      <c r="B11" s="13" t="s">
        <v>19</v>
      </c>
      <c r="C11" s="14">
        <v>16</v>
      </c>
      <c r="D11" s="14" t="s">
        <v>20</v>
      </c>
      <c r="E11" s="15"/>
      <c r="F11" s="14">
        <v>17</v>
      </c>
      <c r="G11" s="16">
        <f t="shared" si="0"/>
        <v>0.0588235294117647</v>
      </c>
      <c r="H11" s="15"/>
      <c r="I11" s="14">
        <v>18</v>
      </c>
      <c r="J11" s="16">
        <f t="shared" si="1"/>
        <v>0.11111111111111101</v>
      </c>
      <c r="K11" s="15"/>
      <c r="L11" s="14">
        <v>18</v>
      </c>
      <c r="M11" s="16">
        <f t="shared" si="2"/>
        <v>0.11111111111111101</v>
      </c>
      <c r="N11" s="15"/>
      <c r="O11" s="14">
        <v>18</v>
      </c>
      <c r="P11" s="16">
        <f t="shared" si="3"/>
        <v>0.11111111111111101</v>
      </c>
      <c r="Q11" s="15"/>
      <c r="R11" s="14">
        <v>18</v>
      </c>
      <c r="S11" s="16">
        <f t="shared" si="4"/>
        <v>0.11111111111111101</v>
      </c>
      <c r="T11" s="15"/>
      <c r="U11" s="14">
        <v>18</v>
      </c>
      <c r="V11" s="17">
        <f t="shared" si="5"/>
        <v>0.11111111111111101</v>
      </c>
    </row>
    <row r="12" spans="1:22" ht="12.75">
      <c r="A12" s="12"/>
      <c r="B12" s="13" t="s">
        <v>21</v>
      </c>
      <c r="C12" s="14">
        <f>(C9/2)-C16</f>
        <v>67.5</v>
      </c>
      <c r="D12" s="14" t="s">
        <v>16</v>
      </c>
      <c r="E12" s="15"/>
      <c r="F12" s="14">
        <f>(F9/2)-F16</f>
        <v>94.5</v>
      </c>
      <c r="G12" s="16">
        <f t="shared" si="0"/>
        <v>0.28571428571428603</v>
      </c>
      <c r="H12" s="15"/>
      <c r="I12" s="14">
        <f>(I9/2)-I16</f>
        <v>84.5</v>
      </c>
      <c r="J12" s="16">
        <f aca="true" t="shared" si="6" ref="J12:J13">(I12-F12)/I12</f>
        <v>-0.118343195266272</v>
      </c>
      <c r="K12" s="15"/>
      <c r="L12" s="14">
        <f>(L9/2)-L16</f>
        <v>92.5</v>
      </c>
      <c r="M12" s="16">
        <f aca="true" t="shared" si="7" ref="M12:M13">(L12-I12)/L12</f>
        <v>0.08648648648648649</v>
      </c>
      <c r="N12" s="15"/>
      <c r="O12" s="14">
        <f>(O9/2)-O16</f>
        <v>92.5</v>
      </c>
      <c r="P12" s="16">
        <f t="shared" si="3"/>
        <v>0.27027027027027</v>
      </c>
      <c r="Q12" s="15"/>
      <c r="R12" s="14">
        <f>(R9/2)-R16</f>
        <v>92.5</v>
      </c>
      <c r="S12" s="16">
        <f t="shared" si="4"/>
        <v>0.27027027027027</v>
      </c>
      <c r="T12" s="15"/>
      <c r="U12" s="14">
        <f>(U9/2)-U16</f>
        <v>97.5</v>
      </c>
      <c r="V12" s="17">
        <f aca="true" t="shared" si="8" ref="V12:V13">(U12-R12)/U12</f>
        <v>0.0512820512820513</v>
      </c>
    </row>
    <row r="13" spans="1:22" ht="12.75">
      <c r="A13" s="12"/>
      <c r="B13" s="13" t="s">
        <v>22</v>
      </c>
      <c r="C13" s="14">
        <f>(C9/2)+C16</f>
        <v>157.5</v>
      </c>
      <c r="D13" s="14" t="s">
        <v>16</v>
      </c>
      <c r="E13" s="15"/>
      <c r="F13" s="14">
        <f>(F9/2)+F16</f>
        <v>170.5</v>
      </c>
      <c r="G13" s="16">
        <f t="shared" si="0"/>
        <v>0.0762463343108504</v>
      </c>
      <c r="H13" s="15"/>
      <c r="I13" s="14">
        <f>(I9/2)+I16</f>
        <v>160.5</v>
      </c>
      <c r="J13" s="16">
        <f t="shared" si="6"/>
        <v>-0.0623052959501558</v>
      </c>
      <c r="K13" s="15"/>
      <c r="L13" s="14">
        <f>(L9/2)+L16</f>
        <v>162.5</v>
      </c>
      <c r="M13" s="16">
        <f t="shared" si="7"/>
        <v>0.012307692307692299</v>
      </c>
      <c r="N13" s="15"/>
      <c r="O13" s="14">
        <f>(O9/2)+O16</f>
        <v>162.5</v>
      </c>
      <c r="P13" s="16">
        <f t="shared" si="3"/>
        <v>0.0307692307692308</v>
      </c>
      <c r="Q13" s="15"/>
      <c r="R13" s="14">
        <f>(R9/2)+R16</f>
        <v>162.5</v>
      </c>
      <c r="S13" s="16">
        <f t="shared" si="4"/>
        <v>0.0307692307692308</v>
      </c>
      <c r="T13" s="15"/>
      <c r="U13" s="14">
        <f>(U9/2)+U16</f>
        <v>167.5</v>
      </c>
      <c r="V13" s="17">
        <f t="shared" si="8"/>
        <v>0.0298507462686567</v>
      </c>
    </row>
    <row r="14" spans="1:22" ht="12.75">
      <c r="A14" s="12"/>
      <c r="B14" s="13" t="s">
        <v>23</v>
      </c>
      <c r="C14" s="14">
        <v>7.5</v>
      </c>
      <c r="D14" s="14" t="s">
        <v>20</v>
      </c>
      <c r="E14" s="15"/>
      <c r="F14" s="14">
        <v>9.5</v>
      </c>
      <c r="G14" s="16">
        <f t="shared" si="0"/>
        <v>0.210526315789474</v>
      </c>
      <c r="H14" s="15"/>
      <c r="I14" s="14">
        <v>8.5</v>
      </c>
      <c r="J14" s="16">
        <f aca="true" t="shared" si="9" ref="J14:J24">(I14-$C14)/I14</f>
        <v>0.11764705882352901</v>
      </c>
      <c r="K14" s="15"/>
      <c r="L14" s="14">
        <v>9.5</v>
      </c>
      <c r="M14" s="16">
        <f aca="true" t="shared" si="10" ref="M14:M24">(L14-C14)/L14</f>
        <v>0.210526315789474</v>
      </c>
      <c r="N14" s="15"/>
      <c r="O14" s="14">
        <v>9.5</v>
      </c>
      <c r="P14" s="16">
        <f t="shared" si="3"/>
        <v>0.210526315789474</v>
      </c>
      <c r="Q14" s="15"/>
      <c r="R14" s="14">
        <v>9.5</v>
      </c>
      <c r="S14" s="16">
        <f t="shared" si="4"/>
        <v>0.210526315789474</v>
      </c>
      <c r="T14" s="15"/>
      <c r="U14" s="14">
        <v>9.5</v>
      </c>
      <c r="V14" s="17">
        <f aca="true" t="shared" si="11" ref="V14:V24">(U14-$C14)/U14</f>
        <v>0.210526315789474</v>
      </c>
    </row>
    <row r="15" spans="1:22" ht="12.75">
      <c r="A15" s="12"/>
      <c r="B15" s="13" t="s">
        <v>24</v>
      </c>
      <c r="C15" s="14">
        <f>C14*25.4</f>
        <v>190.5</v>
      </c>
      <c r="D15" s="14" t="s">
        <v>16</v>
      </c>
      <c r="E15" s="15"/>
      <c r="F15" s="14">
        <f>F14*25.4</f>
        <v>241.3</v>
      </c>
      <c r="G15" s="16">
        <f t="shared" si="0"/>
        <v>0.210526315789474</v>
      </c>
      <c r="H15" s="15"/>
      <c r="I15" s="14">
        <f>I14*25.4</f>
        <v>215.9</v>
      </c>
      <c r="J15" s="16">
        <f t="shared" si="9"/>
        <v>0.11764705882352901</v>
      </c>
      <c r="K15" s="15"/>
      <c r="L15" s="14">
        <f>L14*25.4</f>
        <v>241.3</v>
      </c>
      <c r="M15" s="16">
        <f t="shared" si="10"/>
        <v>0.210526315789474</v>
      </c>
      <c r="N15" s="15"/>
      <c r="O15" s="14">
        <f>O14*25.4</f>
        <v>241.3</v>
      </c>
      <c r="P15" s="16">
        <f t="shared" si="3"/>
        <v>0.210526315789474</v>
      </c>
      <c r="Q15" s="15"/>
      <c r="R15" s="14">
        <f>R14*25.4</f>
        <v>241.3</v>
      </c>
      <c r="S15" s="16">
        <f t="shared" si="4"/>
        <v>0.210526315789474</v>
      </c>
      <c r="T15" s="15"/>
      <c r="U15" s="14">
        <f>U14*25.4</f>
        <v>241.3</v>
      </c>
      <c r="V15" s="17">
        <f t="shared" si="11"/>
        <v>0.210526315789474</v>
      </c>
    </row>
    <row r="16" spans="1:22" ht="12.75">
      <c r="A16" s="12"/>
      <c r="B16" s="13" t="s">
        <v>25</v>
      </c>
      <c r="C16" s="14">
        <v>45</v>
      </c>
      <c r="D16" s="14" t="s">
        <v>16</v>
      </c>
      <c r="E16" s="15"/>
      <c r="F16" s="14">
        <v>38</v>
      </c>
      <c r="G16" s="16">
        <f t="shared" si="0"/>
        <v>-0.18421052631578902</v>
      </c>
      <c r="H16" s="15"/>
      <c r="I16" s="14">
        <v>38</v>
      </c>
      <c r="J16" s="16">
        <f t="shared" si="9"/>
        <v>-0.18421052631578902</v>
      </c>
      <c r="K16" s="15"/>
      <c r="L16" s="14">
        <v>35</v>
      </c>
      <c r="M16" s="16">
        <f t="shared" si="10"/>
        <v>-0.28571428571428603</v>
      </c>
      <c r="N16" s="15"/>
      <c r="O16" s="14">
        <v>35</v>
      </c>
      <c r="P16" s="16">
        <f t="shared" si="3"/>
        <v>-0.28571428571428603</v>
      </c>
      <c r="Q16" s="15"/>
      <c r="R16" s="14">
        <v>35</v>
      </c>
      <c r="S16" s="16">
        <f t="shared" si="4"/>
        <v>-0.28571428571428603</v>
      </c>
      <c r="T16" s="15"/>
      <c r="U16" s="14">
        <v>35</v>
      </c>
      <c r="V16" s="17">
        <f t="shared" si="11"/>
        <v>-0.28571428571428603</v>
      </c>
    </row>
    <row r="17" spans="1:22" ht="12.75">
      <c r="A17" s="12"/>
      <c r="B17" s="13" t="s">
        <v>26</v>
      </c>
      <c r="C17" s="14">
        <f>(C15/2)-C16</f>
        <v>50.25</v>
      </c>
      <c r="D17" s="14" t="s">
        <v>16</v>
      </c>
      <c r="E17" s="15"/>
      <c r="F17" s="14">
        <f>(F15/2)-F16</f>
        <v>82.65</v>
      </c>
      <c r="G17" s="16">
        <f t="shared" si="0"/>
        <v>0.39201451905626106</v>
      </c>
      <c r="H17" s="15"/>
      <c r="I17" s="14">
        <f>(I15/2)-I16</f>
        <v>69.95</v>
      </c>
      <c r="J17" s="16">
        <f t="shared" si="9"/>
        <v>0.281629735525375</v>
      </c>
      <c r="K17" s="15"/>
      <c r="L17" s="14">
        <f>(L15/2)-L16</f>
        <v>85.65</v>
      </c>
      <c r="M17" s="16">
        <f t="shared" si="10"/>
        <v>0.413309982486865</v>
      </c>
      <c r="N17" s="15"/>
      <c r="O17" s="14">
        <f>(O15/2)-O16</f>
        <v>85.65</v>
      </c>
      <c r="P17" s="16">
        <f t="shared" si="3"/>
        <v>0.413309982486865</v>
      </c>
      <c r="Q17" s="15"/>
      <c r="R17" s="14">
        <f>(R15/2)-R16</f>
        <v>85.65</v>
      </c>
      <c r="S17" s="16">
        <f t="shared" si="4"/>
        <v>0.413309982486865</v>
      </c>
      <c r="T17" s="15"/>
      <c r="U17" s="14">
        <f>(U15/2)-U16</f>
        <v>85.65</v>
      </c>
      <c r="V17" s="17">
        <f t="shared" si="11"/>
        <v>0.413309982486865</v>
      </c>
    </row>
    <row r="18" spans="1:22" ht="12.75">
      <c r="A18" s="12"/>
      <c r="B18" s="13" t="s">
        <v>27</v>
      </c>
      <c r="C18" s="14">
        <f>(C15/2)+C16</f>
        <v>140.25</v>
      </c>
      <c r="D18" s="14" t="s">
        <v>16</v>
      </c>
      <c r="E18" s="15"/>
      <c r="F18" s="14">
        <f>(F15/2)+F16</f>
        <v>158.65</v>
      </c>
      <c r="G18" s="16">
        <f t="shared" si="0"/>
        <v>0.11597856917743501</v>
      </c>
      <c r="H18" s="15"/>
      <c r="I18" s="14">
        <f>(I15/2)+I16</f>
        <v>145.95</v>
      </c>
      <c r="J18" s="16">
        <f t="shared" si="9"/>
        <v>0.0390544707091469</v>
      </c>
      <c r="K18" s="15"/>
      <c r="L18" s="14">
        <f>(L15/2)+L16</f>
        <v>155.65</v>
      </c>
      <c r="M18" s="16">
        <f t="shared" si="10"/>
        <v>0.0989399293286219</v>
      </c>
      <c r="N18" s="15"/>
      <c r="O18" s="14">
        <f>(O15/2)+O16</f>
        <v>155.65</v>
      </c>
      <c r="P18" s="16">
        <f t="shared" si="3"/>
        <v>0.09893992932862179</v>
      </c>
      <c r="Q18" s="15"/>
      <c r="R18" s="14">
        <f>(R15/2)+R16</f>
        <v>155.65</v>
      </c>
      <c r="S18" s="16">
        <f t="shared" si="4"/>
        <v>0.0989399293286219</v>
      </c>
      <c r="T18" s="15"/>
      <c r="U18" s="14">
        <f>(U15/2)+U16</f>
        <v>155.65</v>
      </c>
      <c r="V18" s="17">
        <f t="shared" si="11"/>
        <v>0.09893992932862179</v>
      </c>
    </row>
    <row r="19" spans="1:22" ht="12.75">
      <c r="A19" s="12"/>
      <c r="B19" s="13" t="s">
        <v>28</v>
      </c>
      <c r="C19" s="14">
        <f>C9*(C10/100)</f>
        <v>112.5</v>
      </c>
      <c r="D19" s="14" t="s">
        <v>16</v>
      </c>
      <c r="E19" s="15"/>
      <c r="F19" s="14">
        <f>F9*(F10/100)</f>
        <v>106</v>
      </c>
      <c r="G19" s="16">
        <f t="shared" si="0"/>
        <v>-0.0613207547169811</v>
      </c>
      <c r="H19" s="15"/>
      <c r="I19" s="14">
        <f>I9*(I10/100)</f>
        <v>98</v>
      </c>
      <c r="J19" s="16">
        <f t="shared" si="9"/>
        <v>-0.14795918367346902</v>
      </c>
      <c r="K19" s="15"/>
      <c r="L19" s="14">
        <f>L9*(L10/100)</f>
        <v>89.25</v>
      </c>
      <c r="M19" s="16">
        <f t="shared" si="10"/>
        <v>-0.260504201680672</v>
      </c>
      <c r="N19" s="15"/>
      <c r="O19" s="14">
        <f>O9*(O10/100)</f>
        <v>89.25</v>
      </c>
      <c r="P19" s="16">
        <f t="shared" si="3"/>
        <v>-0.260504201680672</v>
      </c>
      <c r="Q19" s="15"/>
      <c r="R19" s="14">
        <f>R9*(R10/100)</f>
        <v>89.25</v>
      </c>
      <c r="S19" s="16">
        <f t="shared" si="4"/>
        <v>-0.260504201680672</v>
      </c>
      <c r="T19" s="15"/>
      <c r="U19" s="14">
        <f>U9*(U10/100)</f>
        <v>92.75</v>
      </c>
      <c r="V19" s="17">
        <f t="shared" si="11"/>
        <v>-0.21293800539083602</v>
      </c>
    </row>
    <row r="20" spans="1:22" ht="12.75">
      <c r="A20" s="12"/>
      <c r="B20" s="13" t="s">
        <v>29</v>
      </c>
      <c r="C20" s="14">
        <f>2*(((C11*25.4)/2)+C19)</f>
        <v>631.4</v>
      </c>
      <c r="D20" s="14" t="s">
        <v>16</v>
      </c>
      <c r="E20" s="15"/>
      <c r="F20" s="14">
        <f>2*(((F11*25.4)/2)+F19)</f>
        <v>643.8</v>
      </c>
      <c r="G20" s="18">
        <f t="shared" si="0"/>
        <v>0.0192606399502951</v>
      </c>
      <c r="H20" s="15"/>
      <c r="I20" s="14">
        <f>2*(((I11*25.4)/2)+I19)</f>
        <v>653.2</v>
      </c>
      <c r="J20" s="19">
        <f t="shared" si="9"/>
        <v>0.0333741579914269</v>
      </c>
      <c r="K20" s="15"/>
      <c r="L20" s="14">
        <f>2*(((L11*25.4)/2)+L19)</f>
        <v>635.7</v>
      </c>
      <c r="M20" s="18">
        <f t="shared" si="10"/>
        <v>0.00676419694824613</v>
      </c>
      <c r="N20" s="15"/>
      <c r="O20" s="14">
        <f>2*(((O11*25.4)/2)+O19)</f>
        <v>635.7</v>
      </c>
      <c r="P20" s="18">
        <f t="shared" si="3"/>
        <v>0.00676419694824613</v>
      </c>
      <c r="Q20" s="15"/>
      <c r="R20" s="14">
        <f>2*(((R11*25.4)/2)+R19)</f>
        <v>635.7</v>
      </c>
      <c r="S20" s="18">
        <f t="shared" si="4"/>
        <v>0.00676419694824613</v>
      </c>
      <c r="T20" s="15"/>
      <c r="U20" s="14">
        <f>2*(((U11*25.4)/2)+U19)</f>
        <v>642.7</v>
      </c>
      <c r="V20" s="20">
        <f t="shared" si="11"/>
        <v>0.0175820756184846</v>
      </c>
    </row>
    <row r="21" spans="1:22" ht="12.75">
      <c r="A21" s="12"/>
      <c r="B21" s="13" t="s">
        <v>30</v>
      </c>
      <c r="C21" s="14">
        <f>SQRT((C20*C20/4)+(C10*C10))</f>
        <v>319.634932383806</v>
      </c>
      <c r="D21" s="14" t="s">
        <v>16</v>
      </c>
      <c r="E21" s="15"/>
      <c r="F21" s="14">
        <f>SQRT((F20*F20/4)+(F10*F10))</f>
        <v>324.375723505937</v>
      </c>
      <c r="G21" s="18">
        <f t="shared" si="0"/>
        <v>0.0146151230766949</v>
      </c>
      <c r="H21" s="15"/>
      <c r="I21" s="14">
        <f>SQRT((I20*I20/4)+(I10*I10))</f>
        <v>329.040362265786</v>
      </c>
      <c r="J21" s="19">
        <f t="shared" si="9"/>
        <v>0.0285844259871788</v>
      </c>
      <c r="K21" s="15"/>
      <c r="L21" s="14">
        <f>SQRT((L20*L20/4)+(L10*L10))</f>
        <v>319.771203362654</v>
      </c>
      <c r="M21" s="18">
        <f t="shared" si="10"/>
        <v>0.000426151502748526</v>
      </c>
      <c r="N21" s="15"/>
      <c r="O21" s="14">
        <f>SQRT((O20*O20/4)+(O10*O10))</f>
        <v>319.771203362654</v>
      </c>
      <c r="P21" s="18">
        <f t="shared" si="3"/>
        <v>0.000426151502748526</v>
      </c>
      <c r="Q21" s="15"/>
      <c r="R21" s="14">
        <f>SQRT((R20*R20/4)+(R10*R10))</f>
        <v>319.771203362654</v>
      </c>
      <c r="S21" s="18">
        <f t="shared" si="4"/>
        <v>0.000426151502748526</v>
      </c>
      <c r="T21" s="15"/>
      <c r="U21" s="14">
        <f>SQRT((U20*U20/4)+(U10*U10))</f>
        <v>323.250402165256</v>
      </c>
      <c r="V21" s="20">
        <f t="shared" si="11"/>
        <v>0.0111847340551874</v>
      </c>
    </row>
    <row r="22" spans="1:22" ht="12.75">
      <c r="A22" s="12"/>
      <c r="B22" s="13" t="s">
        <v>31</v>
      </c>
      <c r="C22" s="14">
        <f>SQRT((C20*C20/4)+(C11*C11))</f>
        <v>316.105188188995</v>
      </c>
      <c r="D22" s="14" t="s">
        <v>16</v>
      </c>
      <c r="E22" s="15"/>
      <c r="F22" s="14">
        <f>SQRT((F20*F20/4)+(F11*F11))</f>
        <v>322.348584609891</v>
      </c>
      <c r="G22" s="18">
        <f t="shared" si="0"/>
        <v>0.0193684623385321</v>
      </c>
      <c r="H22" s="15"/>
      <c r="I22" s="14">
        <f>SQRT((I20*I20/4)+(I11*I11))</f>
        <v>327.095643505076</v>
      </c>
      <c r="J22" s="19">
        <f t="shared" si="9"/>
        <v>0.0336001274682545</v>
      </c>
      <c r="K22" s="15"/>
      <c r="L22" s="14">
        <f>SQRT((L20*L20/4)+(L11*L11))</f>
        <v>318.359266395687</v>
      </c>
      <c r="M22" s="18">
        <f t="shared" si="10"/>
        <v>0.00708029715048516</v>
      </c>
      <c r="N22" s="15"/>
      <c r="O22" s="14">
        <f>SQRT((O20*O20/4)+(O11*O11))</f>
        <v>318.359266395687</v>
      </c>
      <c r="P22" s="18">
        <f t="shared" si="3"/>
        <v>0.00708029715048516</v>
      </c>
      <c r="Q22" s="15"/>
      <c r="R22" s="14">
        <f>SQRT((R20*R20/4)+(R11*R11))</f>
        <v>318.359266395687</v>
      </c>
      <c r="S22" s="18">
        <f t="shared" si="4"/>
        <v>0.00708029715048516</v>
      </c>
      <c r="T22" s="15"/>
      <c r="U22" s="14">
        <f>SQRT((U20*U20/4)+(U11*U11))</f>
        <v>321.853728423332</v>
      </c>
      <c r="V22" s="20">
        <f t="shared" si="11"/>
        <v>0.017860722827408002</v>
      </c>
    </row>
    <row r="23" spans="1:22" ht="12.75">
      <c r="A23" s="12"/>
      <c r="B23" s="13" t="s">
        <v>32</v>
      </c>
      <c r="C23" s="14">
        <f>SQRT((C20*C20/4)+(C17*C17))</f>
        <v>319.674134862363</v>
      </c>
      <c r="D23" s="14" t="s">
        <v>16</v>
      </c>
      <c r="E23" s="15"/>
      <c r="F23" s="14">
        <f>SQRT((F20*F20/4)+(F17*F17))</f>
        <v>332.341138741505</v>
      </c>
      <c r="G23" s="21">
        <f t="shared" si="0"/>
        <v>0.0381144625281987</v>
      </c>
      <c r="H23" s="15"/>
      <c r="I23" s="14">
        <f>SQRT((I20*I20/4)+(I17*I17))</f>
        <v>334.006830019986</v>
      </c>
      <c r="J23" s="21">
        <f t="shared" si="9"/>
        <v>0.0429113834491509</v>
      </c>
      <c r="K23" s="15"/>
      <c r="L23" s="14">
        <f>SQRT((L20*L20/4)+(L17*L17))</f>
        <v>329.187704812923</v>
      </c>
      <c r="M23" s="21">
        <f t="shared" si="10"/>
        <v>0.028900137555157298</v>
      </c>
      <c r="N23" s="15"/>
      <c r="O23" s="14">
        <f>SQRT((O20*O20/4)+(O17*O17))</f>
        <v>329.187704812923</v>
      </c>
      <c r="P23" s="16">
        <f t="shared" si="3"/>
        <v>0.0289001375551568</v>
      </c>
      <c r="Q23" s="15"/>
      <c r="R23" s="14">
        <f>SQRT((R20*R20/4)+(R17*R17))</f>
        <v>329.187704812923</v>
      </c>
      <c r="S23" s="16">
        <f t="shared" si="4"/>
        <v>0.028900137555157298</v>
      </c>
      <c r="T23" s="15"/>
      <c r="U23" s="14">
        <f>SQRT((U20*U20/4)+(U17*U17))</f>
        <v>332.568406497069</v>
      </c>
      <c r="V23" s="22">
        <f t="shared" si="11"/>
        <v>0.0387717876467019</v>
      </c>
    </row>
    <row r="24" spans="1:22" ht="12.75">
      <c r="A24" s="12"/>
      <c r="B24" s="13" t="s">
        <v>33</v>
      </c>
      <c r="C24" s="14">
        <f>SQRT((C20*C20/4)+(C18*C18))</f>
        <v>345.451230277155</v>
      </c>
      <c r="D24" s="14" t="s">
        <v>16</v>
      </c>
      <c r="E24" s="15"/>
      <c r="F24" s="14">
        <f>SQRT((F20*F20/4)+(F18*F18))</f>
        <v>358.872446002755</v>
      </c>
      <c r="G24" s="21">
        <f t="shared" si="0"/>
        <v>0.0373982897686633</v>
      </c>
      <c r="H24" s="15"/>
      <c r="I24" s="14">
        <f>SQRT((I20*I20/4)+(I18*I18))</f>
        <v>357.727497545268</v>
      </c>
      <c r="J24" s="21">
        <f t="shared" si="9"/>
        <v>0.0343173710501792</v>
      </c>
      <c r="K24" s="15"/>
      <c r="L24" s="14">
        <f>SQRT((L20*L20/4)+(L18*L18))</f>
        <v>353.914601281157</v>
      </c>
      <c r="M24" s="21">
        <f t="shared" si="10"/>
        <v>0.023913596594672598</v>
      </c>
      <c r="N24" s="15"/>
      <c r="O24" s="14">
        <f>SQRT((O20*O20/4)+(O18*O18))</f>
        <v>353.914601281157</v>
      </c>
      <c r="P24" s="16">
        <f t="shared" si="3"/>
        <v>0.0239135965946714</v>
      </c>
      <c r="Q24" s="15"/>
      <c r="R24" s="14">
        <f>SQRT((R20*R20/4)+(R18*R18))</f>
        <v>353.914601281157</v>
      </c>
      <c r="S24" s="16">
        <f t="shared" si="4"/>
        <v>0.023913596594672598</v>
      </c>
      <c r="T24" s="15"/>
      <c r="U24" s="14">
        <f>SQRT((U20*U20/4)+(U18*U18))</f>
        <v>357.061262250612</v>
      </c>
      <c r="V24" s="22">
        <f t="shared" si="11"/>
        <v>0.032515518206250496</v>
      </c>
    </row>
    <row r="25" spans="1:22" ht="12.75">
      <c r="A25" s="12"/>
      <c r="B25" s="13" t="s">
        <v>34</v>
      </c>
      <c r="C25" s="14">
        <f>(C9/2)-C16</f>
        <v>67.5</v>
      </c>
      <c r="D25" s="14" t="s">
        <v>16</v>
      </c>
      <c r="E25" s="15"/>
      <c r="F25" s="23">
        <f>(F9/2)-F16-$C25</f>
        <v>27</v>
      </c>
      <c r="G25" s="14" t="s">
        <v>16</v>
      </c>
      <c r="H25" s="15"/>
      <c r="I25" s="24">
        <f>(I9/2)-I16-$C25</f>
        <v>17</v>
      </c>
      <c r="J25" s="14" t="s">
        <v>16</v>
      </c>
      <c r="K25" s="15"/>
      <c r="L25" s="25">
        <f>(L9/2)-L16-$C25</f>
        <v>25</v>
      </c>
      <c r="M25" s="14" t="s">
        <v>16</v>
      </c>
      <c r="N25" s="15"/>
      <c r="O25" s="25">
        <f>(O9/2)-O16-$C25</f>
        <v>25</v>
      </c>
      <c r="P25" s="14" t="s">
        <v>16</v>
      </c>
      <c r="Q25" s="15"/>
      <c r="R25" s="25">
        <f>(R9/2)-R16-$C25</f>
        <v>25</v>
      </c>
      <c r="S25" s="14" t="s">
        <v>16</v>
      </c>
      <c r="T25" s="15"/>
      <c r="U25" s="23">
        <f>(U9/2)-U16-$C25</f>
        <v>30</v>
      </c>
      <c r="V25" s="26" t="s">
        <v>16</v>
      </c>
    </row>
    <row r="26" spans="1:22" ht="12.75">
      <c r="A26" s="12"/>
      <c r="B26" s="13" t="s">
        <v>35</v>
      </c>
      <c r="C26" s="14">
        <f>C20/2</f>
        <v>315.7</v>
      </c>
      <c r="D26" s="14" t="s">
        <v>16</v>
      </c>
      <c r="E26" s="15"/>
      <c r="F26" s="24">
        <f>F20/2-$C26</f>
        <v>6.19999999999999</v>
      </c>
      <c r="G26" s="14" t="s">
        <v>16</v>
      </c>
      <c r="H26" s="15"/>
      <c r="I26" s="25">
        <f>I20/2-$C26</f>
        <v>10.9</v>
      </c>
      <c r="J26" s="14" t="s">
        <v>16</v>
      </c>
      <c r="K26" s="15"/>
      <c r="L26" s="24">
        <f>L20/2-$C26</f>
        <v>2.15000000000003</v>
      </c>
      <c r="M26" s="14" t="s">
        <v>16</v>
      </c>
      <c r="N26" s="15"/>
      <c r="O26" s="24">
        <f>O20/2-$C26</f>
        <v>2.15000000000003</v>
      </c>
      <c r="P26" s="14" t="s">
        <v>16</v>
      </c>
      <c r="Q26" s="15"/>
      <c r="R26" s="24">
        <f>R20/2-$C26</f>
        <v>2.15000000000003</v>
      </c>
      <c r="S26" s="14" t="s">
        <v>16</v>
      </c>
      <c r="T26" s="15"/>
      <c r="U26" s="24">
        <f>U20/2-$C26</f>
        <v>5.65000000000003</v>
      </c>
      <c r="V26" s="26" t="s">
        <v>16</v>
      </c>
    </row>
    <row r="27" spans="1:22" ht="12.75">
      <c r="A27" s="12"/>
      <c r="B27" s="13" t="s">
        <v>36</v>
      </c>
      <c r="C27" s="14">
        <f>SQRT((C25*C25)+(C26*C26))</f>
        <v>322.835468931157</v>
      </c>
      <c r="D27" s="14" t="s">
        <v>16</v>
      </c>
      <c r="E27" s="15"/>
      <c r="F27" s="24">
        <f>SQRT((F17*F17)+(F20*F20/4))-$C27</f>
        <v>9.50566981034763</v>
      </c>
      <c r="G27" s="14" t="s">
        <v>16</v>
      </c>
      <c r="H27" s="15"/>
      <c r="I27" s="25">
        <f>SQRT((I17*I17)+(I20*I20/4))-$C27</f>
        <v>11.1713610888294</v>
      </c>
      <c r="J27" s="14" t="s">
        <v>16</v>
      </c>
      <c r="K27" s="15"/>
      <c r="L27" s="24">
        <f>SQRT((L17*L17)+(L20*L20/4))-$C27</f>
        <v>6.35223588176592</v>
      </c>
      <c r="M27" s="14" t="s">
        <v>16</v>
      </c>
      <c r="N27" s="15"/>
      <c r="O27" s="24">
        <f>SQRT((O17*O17)+(O20*O20/4))-$C27</f>
        <v>6.35223588176592</v>
      </c>
      <c r="P27" s="14" t="s">
        <v>16</v>
      </c>
      <c r="Q27" s="15"/>
      <c r="R27" s="24">
        <f>SQRT((R17*R17)+(R20*R20/4))-$C27</f>
        <v>6.35223588176592</v>
      </c>
      <c r="S27" s="14" t="s">
        <v>16</v>
      </c>
      <c r="T27" s="15"/>
      <c r="U27" s="24">
        <f>SQRT((U17*U17)+(U20*U20/4))-$C27</f>
        <v>9.73293756591249</v>
      </c>
      <c r="V27" s="26" t="s">
        <v>16</v>
      </c>
    </row>
    <row r="28" spans="1:22" ht="12.75">
      <c r="A28" s="12"/>
      <c r="B28" s="13" t="s">
        <v>37</v>
      </c>
      <c r="C28" s="14">
        <f>(C9/2)+C16</f>
        <v>157.5</v>
      </c>
      <c r="D28" s="14" t="s">
        <v>16</v>
      </c>
      <c r="E28" s="15"/>
      <c r="F28" s="25">
        <f>(F9/2)+F16-$C28</f>
        <v>13</v>
      </c>
      <c r="G28" s="14" t="s">
        <v>16</v>
      </c>
      <c r="H28" s="15"/>
      <c r="I28" s="24">
        <f>(I9/2)+I16-$C28</f>
        <v>3</v>
      </c>
      <c r="J28" s="14" t="s">
        <v>16</v>
      </c>
      <c r="K28" s="15"/>
      <c r="L28" s="24">
        <f>(L9/2)+L16-$C28</f>
        <v>5</v>
      </c>
      <c r="M28" s="14" t="s">
        <v>16</v>
      </c>
      <c r="N28" s="15"/>
      <c r="O28" s="24">
        <f>(O9/2)+O16-$C28</f>
        <v>5</v>
      </c>
      <c r="P28" s="14" t="s">
        <v>16</v>
      </c>
      <c r="Q28" s="15"/>
      <c r="R28" s="24">
        <f>(R9/2)+R16-$C28</f>
        <v>5</v>
      </c>
      <c r="S28" s="14" t="s">
        <v>16</v>
      </c>
      <c r="T28" s="15"/>
      <c r="U28" s="24">
        <f>(U9/2)+U16-$C28</f>
        <v>10</v>
      </c>
      <c r="V28" s="26" t="s">
        <v>16</v>
      </c>
    </row>
    <row r="29" spans="1:22" ht="12.75">
      <c r="A29" s="12"/>
      <c r="B29" s="13" t="s">
        <v>38</v>
      </c>
      <c r="C29" s="14">
        <f>C20/2</f>
        <v>315.7</v>
      </c>
      <c r="D29" s="14" t="s">
        <v>16</v>
      </c>
      <c r="E29" s="15"/>
      <c r="F29" s="24">
        <f>F20/2-$C29</f>
        <v>6.19999999999999</v>
      </c>
      <c r="G29" s="14" t="s">
        <v>16</v>
      </c>
      <c r="H29" s="15"/>
      <c r="I29" s="25">
        <f>I20/2-$C29</f>
        <v>10.9</v>
      </c>
      <c r="J29" s="14" t="s">
        <v>16</v>
      </c>
      <c r="K29" s="15"/>
      <c r="L29" s="24">
        <f>L20/2-$C29</f>
        <v>2.15000000000003</v>
      </c>
      <c r="M29" s="14" t="s">
        <v>16</v>
      </c>
      <c r="N29" s="15"/>
      <c r="O29" s="24">
        <f>O20/2-$C29</f>
        <v>2.15000000000003</v>
      </c>
      <c r="P29" s="14" t="s">
        <v>16</v>
      </c>
      <c r="Q29" s="15"/>
      <c r="R29" s="24">
        <f>R20/2-$C29</f>
        <v>2.15000000000003</v>
      </c>
      <c r="S29" s="14" t="s">
        <v>16</v>
      </c>
      <c r="T29" s="15"/>
      <c r="U29" s="24">
        <f>U20/2-$C29</f>
        <v>5.65000000000003</v>
      </c>
      <c r="V29" s="26" t="s">
        <v>16</v>
      </c>
    </row>
    <row r="30" spans="1:22" ht="12.75">
      <c r="A30" s="12"/>
      <c r="B30" s="13" t="s">
        <v>39</v>
      </c>
      <c r="C30" s="14">
        <f>SQRT((C28*C28)+(C29*C29))</f>
        <v>352.806944376099</v>
      </c>
      <c r="D30" s="14" t="s">
        <v>16</v>
      </c>
      <c r="E30" s="15"/>
      <c r="F30" s="24">
        <f>SQRT((F18*F18)+(F20*F20/4))-$C30</f>
        <v>6.06550162665531</v>
      </c>
      <c r="G30" s="14" t="s">
        <v>16</v>
      </c>
      <c r="H30" s="15"/>
      <c r="I30" s="24">
        <f>SQRT((I18*I18)+(I20*I20/4))-$C30</f>
        <v>4.92055316916918</v>
      </c>
      <c r="J30" s="14" t="s">
        <v>16</v>
      </c>
      <c r="K30" s="15"/>
      <c r="L30" s="24">
        <f>SQRT((L18*L18)+(L20*L20/4))-$C30</f>
        <v>1.1076569050573</v>
      </c>
      <c r="M30" s="14" t="s">
        <v>16</v>
      </c>
      <c r="N30" s="15"/>
      <c r="O30" s="24">
        <f>SQRT((O18*O18)+(O20*O20/4))-$C30</f>
        <v>1.1076569050573</v>
      </c>
      <c r="P30" s="14" t="s">
        <v>16</v>
      </c>
      <c r="Q30" s="15"/>
      <c r="R30" s="24">
        <f>SQRT((R18*R18)+(R20*R20/4))-$C30</f>
        <v>1.1076569050573</v>
      </c>
      <c r="S30" s="14" t="s">
        <v>16</v>
      </c>
      <c r="T30" s="15"/>
      <c r="U30" s="24">
        <f>SQRT((U18*U18)+(U20*U20/4))-$C30</f>
        <v>4.25431787451231</v>
      </c>
      <c r="V30" s="26" t="s">
        <v>16</v>
      </c>
    </row>
    <row r="31" spans="1:22" ht="12.75">
      <c r="A31" s="12"/>
      <c r="B31" s="13" t="s">
        <v>40</v>
      </c>
      <c r="C31" s="14"/>
      <c r="D31" s="14"/>
      <c r="E31" s="15"/>
      <c r="F31" s="14">
        <f>100-((F25+AVERAGE(F26:F27)+F28+AVERAGE(F29:F30))/2+100*(G20+G21+G22))</f>
        <v>67.6827846041971</v>
      </c>
      <c r="G31" s="16" t="s">
        <v>18</v>
      </c>
      <c r="H31" s="15"/>
      <c r="I31" s="14">
        <f>100-((I25+AVERAGE(I26:I27)+I28+AVERAGE(I29:I30))/2+100*(J20+J21+J22))</f>
        <v>70.9711502908143</v>
      </c>
      <c r="J31" s="16" t="s">
        <v>18</v>
      </c>
      <c r="K31" s="15"/>
      <c r="L31" s="27">
        <f>100-((L25+AVERAGE(L26:L27)+L28+AVERAGE(L29:L30))/2+100*(M20+M21+M22))</f>
        <v>80.6329622431462</v>
      </c>
      <c r="M31" s="28" t="s">
        <v>18</v>
      </c>
      <c r="N31" s="15"/>
      <c r="O31" s="27">
        <f>100-((O25+AVERAGE(O26:O27)+O28+AVERAGE(O29:O30))/2+100*(P20+P21+P22))</f>
        <v>80.6329622431462</v>
      </c>
      <c r="P31" s="28" t="s">
        <v>18</v>
      </c>
      <c r="Q31" s="15"/>
      <c r="R31" s="27">
        <f>100-((R25+AVERAGE(R26:R27)+R28+AVERAGE(R29:R30))/2+100*(S20+S21+S22))</f>
        <v>80.6329622431462</v>
      </c>
      <c r="S31" s="28" t="s">
        <v>18</v>
      </c>
      <c r="T31" s="15"/>
      <c r="U31" s="14">
        <f>100-((U25+AVERAGE(U26:U27)+U28+AVERAGE(U29:U30))/2+100*(V20+V21+V22))</f>
        <v>69.0154328897858</v>
      </c>
      <c r="V31" s="17" t="s">
        <v>18</v>
      </c>
    </row>
    <row r="32" spans="1:22" ht="12.75">
      <c r="A32" s="12"/>
      <c r="B32" s="13"/>
      <c r="C32" s="14"/>
      <c r="D32" s="14"/>
      <c r="E32" s="15"/>
      <c r="F32" s="14"/>
      <c r="G32" s="29"/>
      <c r="H32" s="15"/>
      <c r="I32" s="14"/>
      <c r="J32" s="29"/>
      <c r="K32" s="15"/>
      <c r="L32" s="14"/>
      <c r="M32" s="29"/>
      <c r="N32" s="15"/>
      <c r="O32" s="14"/>
      <c r="P32" s="29"/>
      <c r="Q32" s="15"/>
      <c r="R32" s="14"/>
      <c r="S32" s="29"/>
      <c r="T32" s="15"/>
      <c r="U32" s="14"/>
      <c r="V32" s="30"/>
    </row>
    <row r="33" spans="1:22" ht="12.75">
      <c r="A33" s="31" t="s">
        <v>41</v>
      </c>
      <c r="B33" s="13"/>
      <c r="C33" s="14"/>
      <c r="D33" s="14"/>
      <c r="E33" s="15"/>
      <c r="F33" s="14"/>
      <c r="G33" s="29"/>
      <c r="H33" s="15"/>
      <c r="I33" s="14"/>
      <c r="J33" s="29"/>
      <c r="K33" s="15"/>
      <c r="L33" s="14"/>
      <c r="M33" s="29"/>
      <c r="N33" s="15"/>
      <c r="O33" s="14"/>
      <c r="P33" s="29"/>
      <c r="Q33" s="15"/>
      <c r="R33" s="14"/>
      <c r="S33" s="29"/>
      <c r="T33" s="15"/>
      <c r="U33" s="14"/>
      <c r="V33" s="30"/>
    </row>
    <row r="34" spans="1:22" ht="12.75">
      <c r="A34" s="12"/>
      <c r="B34" s="13" t="s">
        <v>15</v>
      </c>
      <c r="C34" s="14">
        <v>245</v>
      </c>
      <c r="D34" s="14" t="s">
        <v>16</v>
      </c>
      <c r="E34" s="15"/>
      <c r="F34" s="14">
        <v>265</v>
      </c>
      <c r="G34" s="16">
        <f aca="true" t="shared" si="12" ref="G34:G49">(F34-C34)/F34</f>
        <v>0.0754716981132075</v>
      </c>
      <c r="H34" s="15"/>
      <c r="I34" s="14">
        <v>275</v>
      </c>
      <c r="J34" s="16">
        <f aca="true" t="shared" si="13" ref="J34:J36">(I34-$C34)/I34</f>
        <v>0.109090909090909</v>
      </c>
      <c r="K34" s="15"/>
      <c r="L34" s="14">
        <v>275</v>
      </c>
      <c r="M34" s="16">
        <f aca="true" t="shared" si="14" ref="M34:M36">(L34-C34)/L34</f>
        <v>0.109090909090909</v>
      </c>
      <c r="N34" s="15"/>
      <c r="O34" s="14">
        <v>265</v>
      </c>
      <c r="P34" s="16">
        <f aca="true" t="shared" si="15" ref="P34:P47">(O34-C34)/O34</f>
        <v>0.0754716981132075</v>
      </c>
      <c r="Q34" s="15"/>
      <c r="R34" s="14">
        <v>285</v>
      </c>
      <c r="S34" s="16">
        <f aca="true" t="shared" si="16" ref="S34:S49">(R34-$C34)/R34</f>
        <v>0.140350877192982</v>
      </c>
      <c r="T34" s="15"/>
      <c r="U34" s="14">
        <v>285</v>
      </c>
      <c r="V34" s="17">
        <f aca="true" t="shared" si="17" ref="V34:V36">(U34-$C34)/U34</f>
        <v>0.140350877192982</v>
      </c>
    </row>
    <row r="35" spans="1:22" ht="12.75">
      <c r="A35" s="12"/>
      <c r="B35" s="13" t="s">
        <v>17</v>
      </c>
      <c r="C35" s="14">
        <v>45</v>
      </c>
      <c r="D35" s="14" t="s">
        <v>18</v>
      </c>
      <c r="E35" s="15"/>
      <c r="F35" s="14">
        <v>40</v>
      </c>
      <c r="G35" s="16">
        <f t="shared" si="12"/>
        <v>-0.125</v>
      </c>
      <c r="H35" s="15"/>
      <c r="I35" s="14">
        <v>35</v>
      </c>
      <c r="J35" s="16">
        <f t="shared" si="13"/>
        <v>-0.28571428571428603</v>
      </c>
      <c r="K35" s="15"/>
      <c r="L35" s="14">
        <v>35</v>
      </c>
      <c r="M35" s="16">
        <f t="shared" si="14"/>
        <v>-0.28571428571428603</v>
      </c>
      <c r="N35" s="15"/>
      <c r="O35" s="14">
        <v>35</v>
      </c>
      <c r="P35" s="16">
        <f t="shared" si="15"/>
        <v>-0.28571428571428603</v>
      </c>
      <c r="Q35" s="15"/>
      <c r="R35" s="14">
        <v>30</v>
      </c>
      <c r="S35" s="16">
        <f t="shared" si="16"/>
        <v>-0.5</v>
      </c>
      <c r="T35" s="15"/>
      <c r="U35" s="14">
        <v>30</v>
      </c>
      <c r="V35" s="17">
        <f t="shared" si="17"/>
        <v>-0.5</v>
      </c>
    </row>
    <row r="36" spans="1:22" ht="12.75">
      <c r="A36" s="12"/>
      <c r="B36" s="13" t="s">
        <v>19</v>
      </c>
      <c r="C36" s="14">
        <v>16</v>
      </c>
      <c r="D36" s="14" t="s">
        <v>20</v>
      </c>
      <c r="E36" s="15"/>
      <c r="F36" s="14">
        <v>17</v>
      </c>
      <c r="G36" s="16">
        <f t="shared" si="12"/>
        <v>0.0588235294117647</v>
      </c>
      <c r="H36" s="15"/>
      <c r="I36" s="14">
        <v>18</v>
      </c>
      <c r="J36" s="16">
        <f t="shared" si="13"/>
        <v>0.11111111111111101</v>
      </c>
      <c r="K36" s="15"/>
      <c r="L36" s="14">
        <v>18</v>
      </c>
      <c r="M36" s="16">
        <f t="shared" si="14"/>
        <v>0.11111111111111101</v>
      </c>
      <c r="N36" s="15"/>
      <c r="O36" s="14">
        <v>18</v>
      </c>
      <c r="P36" s="16">
        <f t="shared" si="15"/>
        <v>0.11111111111111101</v>
      </c>
      <c r="Q36" s="15"/>
      <c r="R36" s="14">
        <v>18</v>
      </c>
      <c r="S36" s="16">
        <f t="shared" si="16"/>
        <v>0.11111111111111101</v>
      </c>
      <c r="T36" s="15"/>
      <c r="U36" s="14">
        <v>18</v>
      </c>
      <c r="V36" s="17">
        <f t="shared" si="17"/>
        <v>0.11111111111111101</v>
      </c>
    </row>
    <row r="37" spans="1:22" ht="12.75">
      <c r="A37" s="12"/>
      <c r="B37" s="13" t="s">
        <v>21</v>
      </c>
      <c r="C37" s="14">
        <f>(C34/2)-C41</f>
        <v>87.5</v>
      </c>
      <c r="D37" s="14" t="s">
        <v>16</v>
      </c>
      <c r="E37" s="15"/>
      <c r="F37" s="14">
        <f>(F34/2)-F41</f>
        <v>94.5</v>
      </c>
      <c r="G37" s="16">
        <f t="shared" si="12"/>
        <v>0.0740740740740741</v>
      </c>
      <c r="H37" s="15"/>
      <c r="I37" s="14">
        <f>(I34/2)-I41</f>
        <v>102.5</v>
      </c>
      <c r="J37" s="16">
        <f aca="true" t="shared" si="18" ref="J37:J38">(I37-F37)/I37</f>
        <v>0.07804878048780489</v>
      </c>
      <c r="K37" s="15"/>
      <c r="L37" s="14">
        <f>(L34/2)-L41</f>
        <v>102.5</v>
      </c>
      <c r="M37" s="16">
        <f aca="true" t="shared" si="19" ref="M37:M38">(L37-I37)/L37</f>
        <v>0</v>
      </c>
      <c r="N37" s="15"/>
      <c r="O37" s="14">
        <f>(O34/2)-O41</f>
        <v>97.5</v>
      </c>
      <c r="P37" s="16">
        <f t="shared" si="15"/>
        <v>0.102564102564103</v>
      </c>
      <c r="Q37" s="15"/>
      <c r="R37" s="14">
        <f>(R34/2)-R41</f>
        <v>107.5</v>
      </c>
      <c r="S37" s="16">
        <f t="shared" si="16"/>
        <v>0.186046511627907</v>
      </c>
      <c r="T37" s="15"/>
      <c r="U37" s="14">
        <f>(U34/2)-U41</f>
        <v>107.5</v>
      </c>
      <c r="V37" s="17">
        <f aca="true" t="shared" si="20" ref="V37:V38">(U37-R37)/U37</f>
        <v>0</v>
      </c>
    </row>
    <row r="38" spans="1:22" ht="12.75">
      <c r="A38" s="12"/>
      <c r="B38" s="13" t="s">
        <v>22</v>
      </c>
      <c r="C38" s="14">
        <f>(C34/2)+C41</f>
        <v>157.5</v>
      </c>
      <c r="D38" s="14" t="s">
        <v>16</v>
      </c>
      <c r="E38" s="15"/>
      <c r="F38" s="14">
        <f>(F34/2)+F41</f>
        <v>170.5</v>
      </c>
      <c r="G38" s="16">
        <f t="shared" si="12"/>
        <v>0.0762463343108504</v>
      </c>
      <c r="H38" s="15"/>
      <c r="I38" s="14">
        <f>(I34/2)+I41</f>
        <v>172.5</v>
      </c>
      <c r="J38" s="16">
        <f t="shared" si="18"/>
        <v>0.0115942028985507</v>
      </c>
      <c r="K38" s="15"/>
      <c r="L38" s="14">
        <f>(L34/2)+L41</f>
        <v>172.5</v>
      </c>
      <c r="M38" s="16">
        <f t="shared" si="19"/>
        <v>0</v>
      </c>
      <c r="N38" s="15"/>
      <c r="O38" s="14">
        <f>(O34/2)+O41</f>
        <v>167.5</v>
      </c>
      <c r="P38" s="16">
        <f t="shared" si="15"/>
        <v>0.0597014925373134</v>
      </c>
      <c r="Q38" s="15"/>
      <c r="R38" s="14">
        <f>(R34/2)+R41</f>
        <v>177.5</v>
      </c>
      <c r="S38" s="16">
        <f t="shared" si="16"/>
        <v>0.112676056338028</v>
      </c>
      <c r="T38" s="15"/>
      <c r="U38" s="14">
        <f>(U34/2)+U41</f>
        <v>177.5</v>
      </c>
      <c r="V38" s="17">
        <f t="shared" si="20"/>
        <v>0</v>
      </c>
    </row>
    <row r="39" spans="1:22" ht="12.75">
      <c r="A39" s="12"/>
      <c r="B39" s="13" t="s">
        <v>23</v>
      </c>
      <c r="C39" s="14">
        <v>8.5</v>
      </c>
      <c r="D39" s="14" t="s">
        <v>20</v>
      </c>
      <c r="E39" s="15"/>
      <c r="F39" s="14">
        <v>9.5</v>
      </c>
      <c r="G39" s="16">
        <f t="shared" si="12"/>
        <v>0.105263157894737</v>
      </c>
      <c r="H39" s="15"/>
      <c r="I39" s="14">
        <v>9.5</v>
      </c>
      <c r="J39" s="16">
        <f aca="true" t="shared" si="21" ref="J39:J49">(I39-$C39)/I39</f>
        <v>0.105263157894737</v>
      </c>
      <c r="K39" s="15"/>
      <c r="L39" s="14">
        <v>9.5</v>
      </c>
      <c r="M39" s="16">
        <f aca="true" t="shared" si="22" ref="M39:M49">(L39-C39)/L39</f>
        <v>0.105263157894737</v>
      </c>
      <c r="N39" s="15"/>
      <c r="O39" s="14">
        <v>9.5</v>
      </c>
      <c r="P39" s="16">
        <f t="shared" si="15"/>
        <v>0.105263157894737</v>
      </c>
      <c r="Q39" s="15"/>
      <c r="R39" s="14">
        <v>10</v>
      </c>
      <c r="S39" s="16">
        <f t="shared" si="16"/>
        <v>0.15</v>
      </c>
      <c r="T39" s="15"/>
      <c r="U39" s="14">
        <v>10</v>
      </c>
      <c r="V39" s="17">
        <f aca="true" t="shared" si="23" ref="V39:V49">(U39-$C39)/U39</f>
        <v>0.15</v>
      </c>
    </row>
    <row r="40" spans="1:22" ht="12.75">
      <c r="A40" s="12"/>
      <c r="B40" s="13" t="s">
        <v>24</v>
      </c>
      <c r="C40" s="14">
        <f>C39*25.4</f>
        <v>215.9</v>
      </c>
      <c r="D40" s="14" t="s">
        <v>16</v>
      </c>
      <c r="E40" s="15"/>
      <c r="F40" s="14">
        <f>F39*25.4</f>
        <v>241.3</v>
      </c>
      <c r="G40" s="16">
        <f t="shared" si="12"/>
        <v>0.105263157894737</v>
      </c>
      <c r="H40" s="15"/>
      <c r="I40" s="14">
        <f>I39*25.4</f>
        <v>241.3</v>
      </c>
      <c r="J40" s="16">
        <f t="shared" si="21"/>
        <v>0.105263157894737</v>
      </c>
      <c r="K40" s="15"/>
      <c r="L40" s="14">
        <f>L39*25.4</f>
        <v>241.3</v>
      </c>
      <c r="M40" s="16">
        <f t="shared" si="22"/>
        <v>0.105263157894737</v>
      </c>
      <c r="N40" s="15"/>
      <c r="O40" s="14">
        <f>O39*25.4</f>
        <v>241.3</v>
      </c>
      <c r="P40" s="16">
        <f t="shared" si="15"/>
        <v>0.105263157894737</v>
      </c>
      <c r="Q40" s="15"/>
      <c r="R40" s="14">
        <f>R39*25.4</f>
        <v>254</v>
      </c>
      <c r="S40" s="16">
        <f t="shared" si="16"/>
        <v>0.15</v>
      </c>
      <c r="T40" s="15"/>
      <c r="U40" s="14">
        <f>U39*25.4</f>
        <v>254</v>
      </c>
      <c r="V40" s="17">
        <f t="shared" si="23"/>
        <v>0.15</v>
      </c>
    </row>
    <row r="41" spans="1:22" ht="12.75">
      <c r="A41" s="12"/>
      <c r="B41" s="13" t="s">
        <v>25</v>
      </c>
      <c r="C41" s="14">
        <v>35</v>
      </c>
      <c r="D41" s="14" t="s">
        <v>16</v>
      </c>
      <c r="E41" s="15"/>
      <c r="F41" s="14">
        <v>38</v>
      </c>
      <c r="G41" s="16">
        <f t="shared" si="12"/>
        <v>0.0789473684210526</v>
      </c>
      <c r="H41" s="15"/>
      <c r="I41" s="14">
        <v>35</v>
      </c>
      <c r="J41" s="16">
        <f t="shared" si="21"/>
        <v>0</v>
      </c>
      <c r="K41" s="15"/>
      <c r="L41" s="14">
        <v>35</v>
      </c>
      <c r="M41" s="16">
        <f t="shared" si="22"/>
        <v>0</v>
      </c>
      <c r="N41" s="15"/>
      <c r="O41" s="14">
        <v>35</v>
      </c>
      <c r="P41" s="16">
        <f t="shared" si="15"/>
        <v>0</v>
      </c>
      <c r="Q41" s="15"/>
      <c r="R41" s="14">
        <v>35</v>
      </c>
      <c r="S41" s="16">
        <f t="shared" si="16"/>
        <v>0</v>
      </c>
      <c r="T41" s="15"/>
      <c r="U41" s="14">
        <v>35</v>
      </c>
      <c r="V41" s="17">
        <f t="shared" si="23"/>
        <v>0</v>
      </c>
    </row>
    <row r="42" spans="1:22" ht="12.75">
      <c r="A42" s="12"/>
      <c r="B42" s="13" t="s">
        <v>26</v>
      </c>
      <c r="C42" s="14">
        <f>(C40/2)-C41</f>
        <v>72.95</v>
      </c>
      <c r="D42" s="14" t="s">
        <v>16</v>
      </c>
      <c r="E42" s="15"/>
      <c r="F42" s="14">
        <f>(F40/2)-F41</f>
        <v>82.65</v>
      </c>
      <c r="G42" s="16">
        <f t="shared" si="12"/>
        <v>0.11736237144585601</v>
      </c>
      <c r="H42" s="15"/>
      <c r="I42" s="14">
        <f>(I40/2)-I41</f>
        <v>85.65</v>
      </c>
      <c r="J42" s="16">
        <f t="shared" si="21"/>
        <v>0.14827787507297102</v>
      </c>
      <c r="K42" s="15"/>
      <c r="L42" s="14">
        <f>(L40/2)-L41</f>
        <v>85.65</v>
      </c>
      <c r="M42" s="16">
        <f t="shared" si="22"/>
        <v>0.14827787507297102</v>
      </c>
      <c r="N42" s="15"/>
      <c r="O42" s="14">
        <f>(O40/2)-O41</f>
        <v>85.65</v>
      </c>
      <c r="P42" s="16">
        <f t="shared" si="15"/>
        <v>0.14827787507297102</v>
      </c>
      <c r="Q42" s="15"/>
      <c r="R42" s="14">
        <f>(R40/2)-R41</f>
        <v>92</v>
      </c>
      <c r="S42" s="16">
        <f t="shared" si="16"/>
        <v>0.207065217391304</v>
      </c>
      <c r="T42" s="15"/>
      <c r="U42" s="14">
        <f>(U40/2)-U41</f>
        <v>92</v>
      </c>
      <c r="V42" s="17">
        <f t="shared" si="23"/>
        <v>0.207065217391304</v>
      </c>
    </row>
    <row r="43" spans="1:22" ht="12.75">
      <c r="A43" s="12"/>
      <c r="B43" s="13" t="s">
        <v>27</v>
      </c>
      <c r="C43" s="14">
        <f>(C40/2)+C41</f>
        <v>142.95</v>
      </c>
      <c r="D43" s="14" t="s">
        <v>16</v>
      </c>
      <c r="E43" s="15"/>
      <c r="F43" s="14">
        <f>(F40/2)+F41</f>
        <v>158.65</v>
      </c>
      <c r="G43" s="16">
        <f t="shared" si="12"/>
        <v>0.0989599747872677</v>
      </c>
      <c r="H43" s="15"/>
      <c r="I43" s="14">
        <f>(I40/2)+I41</f>
        <v>155.65</v>
      </c>
      <c r="J43" s="16">
        <f t="shared" si="21"/>
        <v>0.08159331834243501</v>
      </c>
      <c r="K43" s="15"/>
      <c r="L43" s="14">
        <f>(L40/2)+L41</f>
        <v>155.65</v>
      </c>
      <c r="M43" s="16">
        <f t="shared" si="22"/>
        <v>0.08159331834243501</v>
      </c>
      <c r="N43" s="15"/>
      <c r="O43" s="14">
        <f>(O40/2)+O41</f>
        <v>155.65</v>
      </c>
      <c r="P43" s="21">
        <f t="shared" si="15"/>
        <v>0.0815933183424349</v>
      </c>
      <c r="Q43" s="15"/>
      <c r="R43" s="14">
        <f>(R40/2)+R41</f>
        <v>162</v>
      </c>
      <c r="S43" s="16">
        <f t="shared" si="16"/>
        <v>0.11759259259259301</v>
      </c>
      <c r="T43" s="15"/>
      <c r="U43" s="14">
        <f>(U40/2)+U41</f>
        <v>162</v>
      </c>
      <c r="V43" s="17">
        <f t="shared" si="23"/>
        <v>0.11759259259259301</v>
      </c>
    </row>
    <row r="44" spans="1:22" ht="12.75">
      <c r="A44" s="12"/>
      <c r="B44" s="13" t="s">
        <v>28</v>
      </c>
      <c r="C44" s="14">
        <f>C34*(C35/100)</f>
        <v>110.25</v>
      </c>
      <c r="D44" s="14" t="s">
        <v>16</v>
      </c>
      <c r="E44" s="15"/>
      <c r="F44" s="14">
        <f>F34*(F35/100)</f>
        <v>106</v>
      </c>
      <c r="G44" s="16">
        <f t="shared" si="12"/>
        <v>-0.0400943396226415</v>
      </c>
      <c r="H44" s="15"/>
      <c r="I44" s="14">
        <f>I34*(I35/100)</f>
        <v>96.25</v>
      </c>
      <c r="J44" s="16">
        <f t="shared" si="21"/>
        <v>-0.145454545454545</v>
      </c>
      <c r="K44" s="15"/>
      <c r="L44" s="14">
        <f>L34*(L35/100)</f>
        <v>96.25</v>
      </c>
      <c r="M44" s="16">
        <f t="shared" si="22"/>
        <v>-0.145454545454545</v>
      </c>
      <c r="N44" s="15"/>
      <c r="O44" s="14">
        <f>O34*(O35/100)</f>
        <v>92.75</v>
      </c>
      <c r="P44" s="21">
        <f t="shared" si="15"/>
        <v>-0.18867924528301902</v>
      </c>
      <c r="Q44" s="15"/>
      <c r="R44" s="14">
        <f>R34*(R35/100)</f>
        <v>85.5</v>
      </c>
      <c r="S44" s="16">
        <f t="shared" si="16"/>
        <v>-0.28947368421052605</v>
      </c>
      <c r="T44" s="15"/>
      <c r="U44" s="14">
        <f>U34*(U35/100)</f>
        <v>85.5</v>
      </c>
      <c r="V44" s="17">
        <f t="shared" si="23"/>
        <v>-0.28947368421052605</v>
      </c>
    </row>
    <row r="45" spans="1:22" ht="12.75">
      <c r="A45" s="12"/>
      <c r="B45" s="13" t="s">
        <v>42</v>
      </c>
      <c r="C45" s="14">
        <f>2*(((C36*25.4)/2)+C44)</f>
        <v>626.9</v>
      </c>
      <c r="D45" s="14" t="s">
        <v>16</v>
      </c>
      <c r="E45" s="15"/>
      <c r="F45" s="14">
        <f>2*(((F36*25.4)/2)+F44)</f>
        <v>643.8</v>
      </c>
      <c r="G45" s="19">
        <f t="shared" si="12"/>
        <v>0.0262503883193538</v>
      </c>
      <c r="H45" s="15"/>
      <c r="I45" s="14">
        <f>2*(((I36*25.4)/2)+I44)</f>
        <v>649.7</v>
      </c>
      <c r="J45" s="19">
        <f t="shared" si="21"/>
        <v>0.0350931199014931</v>
      </c>
      <c r="K45" s="15"/>
      <c r="L45" s="14">
        <f>2*(((L36*25.4)/2)+L44)</f>
        <v>649.7</v>
      </c>
      <c r="M45" s="19">
        <f t="shared" si="22"/>
        <v>0.0350931199014931</v>
      </c>
      <c r="N45" s="15"/>
      <c r="O45" s="14">
        <f>2*(((O36*25.4)/2)+O44)</f>
        <v>642.7</v>
      </c>
      <c r="P45" s="18">
        <f t="shared" si="15"/>
        <v>0.0245837871479696</v>
      </c>
      <c r="Q45" s="15"/>
      <c r="R45" s="14">
        <f>2*(((R36*25.4)/2)+R44)</f>
        <v>628.2</v>
      </c>
      <c r="S45" s="18">
        <f t="shared" si="16"/>
        <v>0.0020694046482013203</v>
      </c>
      <c r="T45" s="15"/>
      <c r="U45" s="14">
        <f>2*(((U36*25.4)/2)+U44)</f>
        <v>628.2</v>
      </c>
      <c r="V45" s="20">
        <f t="shared" si="23"/>
        <v>0.0020694046482013203</v>
      </c>
    </row>
    <row r="46" spans="1:22" ht="12.75">
      <c r="A46" s="12"/>
      <c r="B46" s="13" t="s">
        <v>30</v>
      </c>
      <c r="C46" s="14">
        <f>SQRT((C45*C45/4)+(C37*C37))</f>
        <v>325.433791269438</v>
      </c>
      <c r="D46" s="14" t="s">
        <v>16</v>
      </c>
      <c r="E46" s="15"/>
      <c r="F46" s="14">
        <f>SQRT((F45*F45/4)+(F37*F37))</f>
        <v>335.484515290945</v>
      </c>
      <c r="G46" s="19">
        <f t="shared" si="12"/>
        <v>0.0299588313719647</v>
      </c>
      <c r="H46" s="15"/>
      <c r="I46" s="14">
        <f>SQRT((I45*I45/4)+(I37*I37))</f>
        <v>340.637303447523</v>
      </c>
      <c r="J46" s="19">
        <f t="shared" si="21"/>
        <v>0.0446325520552613</v>
      </c>
      <c r="K46" s="15"/>
      <c r="L46" s="14">
        <f>SQRT((L45*L45/4)+(L37*L37))</f>
        <v>340.637303447523</v>
      </c>
      <c r="M46" s="19">
        <f t="shared" si="22"/>
        <v>0.0446325520552613</v>
      </c>
      <c r="N46" s="15"/>
      <c r="O46" s="14">
        <f>SQRT((O45*O45/4)+(O37*O37))</f>
        <v>335.815533440608</v>
      </c>
      <c r="P46" s="19">
        <f t="shared" si="15"/>
        <v>0.030915014754688698</v>
      </c>
      <c r="Q46" s="15"/>
      <c r="R46" s="14">
        <f>SQRT((R45*R45/4)+(R37*R37))</f>
        <v>331.986535871562</v>
      </c>
      <c r="S46" s="18">
        <f t="shared" si="16"/>
        <v>0.0197379830025982</v>
      </c>
      <c r="T46" s="15"/>
      <c r="U46" s="14">
        <f>SQRT((U45*U45/4)+(U37*U37))</f>
        <v>331.986535871562</v>
      </c>
      <c r="V46" s="20">
        <f t="shared" si="23"/>
        <v>0.0197379830025982</v>
      </c>
    </row>
    <row r="47" spans="1:22" ht="12.75">
      <c r="A47" s="12"/>
      <c r="B47" s="13" t="s">
        <v>31</v>
      </c>
      <c r="C47" s="14">
        <f>SQRT((C45*C45/4)+(C38*C38))</f>
        <v>350.79502918371</v>
      </c>
      <c r="D47" s="14" t="s">
        <v>16</v>
      </c>
      <c r="E47" s="15"/>
      <c r="F47" s="14">
        <f>SQRT((F45*F45/4)+(F38*F38))</f>
        <v>364.266193874754</v>
      </c>
      <c r="G47" s="19">
        <f t="shared" si="12"/>
        <v>0.0369816494573632</v>
      </c>
      <c r="H47" s="15"/>
      <c r="I47" s="14">
        <f>SQRT((I45*I45/4)+(I38*I38))</f>
        <v>367.809424158762</v>
      </c>
      <c r="J47" s="32">
        <f t="shared" si="21"/>
        <v>0.04625872491975</v>
      </c>
      <c r="K47" s="15"/>
      <c r="L47" s="14">
        <f>SQRT((L45*L45/4)+(L38*L38))</f>
        <v>367.809424158762</v>
      </c>
      <c r="M47" s="32">
        <f t="shared" si="22"/>
        <v>0.04625872491975</v>
      </c>
      <c r="N47" s="15"/>
      <c r="O47" s="14">
        <f>SQRT((O45*O45/4)+(O38*O38))</f>
        <v>362.383874503268</v>
      </c>
      <c r="P47" s="19">
        <f t="shared" si="15"/>
        <v>0.0319794729703213</v>
      </c>
      <c r="Q47" s="15"/>
      <c r="R47" s="14">
        <f>SQRT((R45*R45/4)+(R38*R38))</f>
        <v>360.783951971259</v>
      </c>
      <c r="S47" s="19">
        <f t="shared" si="16"/>
        <v>0.0276867159222898</v>
      </c>
      <c r="T47" s="15"/>
      <c r="U47" s="14">
        <f>SQRT((U45*U45/4)+(U38*U38))</f>
        <v>360.783951971259</v>
      </c>
      <c r="V47" s="33">
        <f t="shared" si="23"/>
        <v>0.0276867159222898</v>
      </c>
    </row>
    <row r="48" spans="1:22" ht="12.75">
      <c r="A48" s="12"/>
      <c r="B48" s="13" t="s">
        <v>32</v>
      </c>
      <c r="C48" s="14">
        <f>SQRT((C45*C45/4)+(C42*C42))</f>
        <v>321.82697991312</v>
      </c>
      <c r="D48" s="14" t="s">
        <v>16</v>
      </c>
      <c r="E48" s="15"/>
      <c r="F48" s="14">
        <f>SQRT((F45*F45/4)+(F42*F42))</f>
        <v>332.341138741505</v>
      </c>
      <c r="G48" s="21">
        <f t="shared" si="12"/>
        <v>0.0316366456111921</v>
      </c>
      <c r="H48" s="15"/>
      <c r="I48" s="14">
        <f>SQRT((I45*I45/4)+(I42*I42))</f>
        <v>335.951551566591</v>
      </c>
      <c r="J48" s="21">
        <f t="shared" si="21"/>
        <v>0.0420434779586701</v>
      </c>
      <c r="K48" s="15"/>
      <c r="L48" s="14">
        <f>SQRT((L45*L45/4)+(L42*L42))</f>
        <v>335.951551566591</v>
      </c>
      <c r="M48" s="21">
        <f t="shared" si="22"/>
        <v>0.0420434779586701</v>
      </c>
      <c r="N48" s="15"/>
      <c r="O48" s="14">
        <f>SQRT((O45*O45/4)+(O42*O42))</f>
        <v>332.568406497069</v>
      </c>
      <c r="P48" s="21">
        <f aca="true" t="shared" si="24" ref="P48:P49">(O48-F48)/O48</f>
        <v>0.000683371454186569</v>
      </c>
      <c r="Q48" s="15"/>
      <c r="R48" s="14">
        <f>SQRT((R45*R45/4)+(R42*R42))</f>
        <v>327.296211404898</v>
      </c>
      <c r="S48" s="16">
        <f t="shared" si="16"/>
        <v>0.0167103415841636</v>
      </c>
      <c r="T48" s="15"/>
      <c r="U48" s="14">
        <f>SQRT((U45*U45/4)+(U42*U42))</f>
        <v>327.296211404898</v>
      </c>
      <c r="V48" s="22">
        <f t="shared" si="23"/>
        <v>0.0167103415841636</v>
      </c>
    </row>
    <row r="49" spans="1:22" ht="12.75">
      <c r="A49" s="12"/>
      <c r="B49" s="13" t="s">
        <v>33</v>
      </c>
      <c r="C49" s="14">
        <f>SQRT((C45*C45/4)+(C43*C43))</f>
        <v>344.507772045857</v>
      </c>
      <c r="D49" s="14" t="s">
        <v>16</v>
      </c>
      <c r="E49" s="15"/>
      <c r="F49" s="14">
        <f>SQRT((F45*F45/4)+(F43*F43))</f>
        <v>358.872446002755</v>
      </c>
      <c r="G49" s="21">
        <f t="shared" si="12"/>
        <v>0.040027241201983296</v>
      </c>
      <c r="H49" s="15"/>
      <c r="I49" s="14">
        <f>SQRT((I45*I45/4)+(I43*I43))</f>
        <v>360.214443075233</v>
      </c>
      <c r="J49" s="21">
        <f t="shared" si="21"/>
        <v>0.0436036681241446</v>
      </c>
      <c r="K49" s="15"/>
      <c r="L49" s="14">
        <f>SQRT((L45*L45/4)+(L43*L43))</f>
        <v>360.214443075233</v>
      </c>
      <c r="M49" s="21">
        <f t="shared" si="22"/>
        <v>0.0436036681241446</v>
      </c>
      <c r="N49" s="15"/>
      <c r="O49" s="14">
        <f>SQRT((O45*O45/4)+(O43*O43))</f>
        <v>357.061262250612</v>
      </c>
      <c r="P49" s="21">
        <f t="shared" si="24"/>
        <v>-0.00507247339217725</v>
      </c>
      <c r="Q49" s="15"/>
      <c r="R49" s="14">
        <f>SQRT((R45*R45/4)+(R43*R43))</f>
        <v>353.415916449726</v>
      </c>
      <c r="S49" s="16">
        <f t="shared" si="16"/>
        <v>0.0252058381901897</v>
      </c>
      <c r="T49" s="15"/>
      <c r="U49" s="14">
        <f>SQRT((U45*U45/4)+(U43*U43))</f>
        <v>353.415916449726</v>
      </c>
      <c r="V49" s="22">
        <f t="shared" si="23"/>
        <v>0.0252058381901897</v>
      </c>
    </row>
    <row r="50" spans="1:22" ht="12.75">
      <c r="A50" s="12"/>
      <c r="B50" s="13" t="s">
        <v>34</v>
      </c>
      <c r="C50" s="14">
        <f>(C34/2)-C41</f>
        <v>87.5</v>
      </c>
      <c r="D50" s="14" t="s">
        <v>16</v>
      </c>
      <c r="E50" s="15"/>
      <c r="F50" s="24">
        <f>(F34/2)-F41-$C50</f>
        <v>7</v>
      </c>
      <c r="G50" s="14" t="s">
        <v>16</v>
      </c>
      <c r="H50" s="15"/>
      <c r="I50" s="25">
        <f>(I34/2)-I41-$C50</f>
        <v>15</v>
      </c>
      <c r="J50" s="14" t="s">
        <v>16</v>
      </c>
      <c r="K50" s="15"/>
      <c r="L50" s="25">
        <f>(L34/2)-L41-$C50</f>
        <v>15</v>
      </c>
      <c r="M50" s="14" t="s">
        <v>16</v>
      </c>
      <c r="N50" s="15"/>
      <c r="O50" s="25">
        <f>(O34/2)-O41-$C50</f>
        <v>10</v>
      </c>
      <c r="P50" s="14" t="s">
        <v>16</v>
      </c>
      <c r="Q50" s="15"/>
      <c r="R50" s="25">
        <f>(R34/2)-R41-$C50</f>
        <v>20</v>
      </c>
      <c r="S50" s="14" t="s">
        <v>16</v>
      </c>
      <c r="T50" s="15"/>
      <c r="U50" s="25">
        <f>(U34/2)-U41-$C50</f>
        <v>20</v>
      </c>
      <c r="V50" s="26" t="s">
        <v>16</v>
      </c>
    </row>
    <row r="51" spans="1:22" ht="12.75">
      <c r="A51" s="12"/>
      <c r="B51" s="13" t="s">
        <v>35</v>
      </c>
      <c r="C51" s="14">
        <f>C45/2</f>
        <v>313.45</v>
      </c>
      <c r="D51" s="14" t="s">
        <v>16</v>
      </c>
      <c r="E51" s="15"/>
      <c r="F51" s="24">
        <f>F45/2-$C51</f>
        <v>8.44999999999999</v>
      </c>
      <c r="G51" s="14" t="s">
        <v>16</v>
      </c>
      <c r="H51" s="15"/>
      <c r="I51" s="25">
        <f>I45/2-$C51</f>
        <v>11.4</v>
      </c>
      <c r="J51" s="14" t="s">
        <v>16</v>
      </c>
      <c r="K51" s="15"/>
      <c r="L51" s="25">
        <f>L45/2-$C51</f>
        <v>11.4</v>
      </c>
      <c r="M51" s="14" t="s">
        <v>16</v>
      </c>
      <c r="N51" s="15"/>
      <c r="O51" s="24">
        <f>O45/2-$C51</f>
        <v>7.90000000000003</v>
      </c>
      <c r="P51" s="14" t="s">
        <v>16</v>
      </c>
      <c r="Q51" s="15"/>
      <c r="R51" s="24">
        <f>R45/2-$C51</f>
        <v>0.650000000000034</v>
      </c>
      <c r="S51" s="14" t="s">
        <v>16</v>
      </c>
      <c r="T51" s="15"/>
      <c r="U51" s="24">
        <f>U45/2-$C51</f>
        <v>0.650000000000034</v>
      </c>
      <c r="V51" s="26" t="s">
        <v>16</v>
      </c>
    </row>
    <row r="52" spans="1:22" ht="12.75">
      <c r="A52" s="12"/>
      <c r="B52" s="13" t="s">
        <v>36</v>
      </c>
      <c r="C52" s="14">
        <f>SQRT((C50*C50)+(C51*C51))</f>
        <v>325.433791269438</v>
      </c>
      <c r="D52" s="14" t="s">
        <v>16</v>
      </c>
      <c r="E52" s="15"/>
      <c r="F52" s="24">
        <f>SQRT((F42*F42)+(F45*F45/4))-$C52</f>
        <v>6.9073474720667605</v>
      </c>
      <c r="G52" s="14" t="s">
        <v>16</v>
      </c>
      <c r="H52" s="15"/>
      <c r="I52" s="25">
        <f>SQRT((I42*I42)+(I45*I45/4))-$C52</f>
        <v>10.517760297153501</v>
      </c>
      <c r="J52" s="14" t="s">
        <v>16</v>
      </c>
      <c r="K52" s="15"/>
      <c r="L52" s="25">
        <f>SQRT((L42*L42)+(L45*L45/4))-$C52</f>
        <v>10.517760297153501</v>
      </c>
      <c r="M52" s="14" t="s">
        <v>16</v>
      </c>
      <c r="N52" s="15"/>
      <c r="O52" s="24">
        <f>SQRT((O42*O42)+(O45*O45/4))-$C52</f>
        <v>7.13461522763163</v>
      </c>
      <c r="P52" s="14" t="s">
        <v>16</v>
      </c>
      <c r="Q52" s="15"/>
      <c r="R52" s="24">
        <f>SQRT((R42*R42)+(R45*R45/4))-$C52</f>
        <v>1.8624201354607002</v>
      </c>
      <c r="S52" s="14" t="s">
        <v>16</v>
      </c>
      <c r="T52" s="15"/>
      <c r="U52" s="24">
        <f>SQRT((U42*U42)+(U45*U45/4))-$C52</f>
        <v>1.8624201354607002</v>
      </c>
      <c r="V52" s="26" t="s">
        <v>16</v>
      </c>
    </row>
    <row r="53" spans="1:22" ht="12.75">
      <c r="A53" s="12"/>
      <c r="B53" s="13" t="s">
        <v>37</v>
      </c>
      <c r="C53" s="14">
        <f>(C34/2)+C41</f>
        <v>157.5</v>
      </c>
      <c r="D53" s="14" t="s">
        <v>16</v>
      </c>
      <c r="E53" s="15"/>
      <c r="F53" s="25">
        <f>(F34/2)+F41-$C53</f>
        <v>13</v>
      </c>
      <c r="G53" s="14" t="s">
        <v>16</v>
      </c>
      <c r="H53" s="15"/>
      <c r="I53" s="25">
        <f>(I34/2)+I41-$C53</f>
        <v>15</v>
      </c>
      <c r="J53" s="14" t="s">
        <v>16</v>
      </c>
      <c r="K53" s="15"/>
      <c r="L53" s="25">
        <f>(L34/2)+L41-$C53</f>
        <v>15</v>
      </c>
      <c r="M53" s="14" t="s">
        <v>16</v>
      </c>
      <c r="N53" s="15"/>
      <c r="O53" s="25">
        <f>(O34/2)+O41-$C53</f>
        <v>10</v>
      </c>
      <c r="P53" s="14" t="s">
        <v>16</v>
      </c>
      <c r="Q53" s="15"/>
      <c r="R53" s="25">
        <f>(R34/2)+R41-$C53</f>
        <v>20</v>
      </c>
      <c r="S53" s="14" t="s">
        <v>16</v>
      </c>
      <c r="T53" s="15"/>
      <c r="U53" s="25">
        <f>(U34/2)+U41-$C53</f>
        <v>20</v>
      </c>
      <c r="V53" s="26" t="s">
        <v>16</v>
      </c>
    </row>
    <row r="54" spans="1:22" ht="12.75">
      <c r="A54" s="12"/>
      <c r="B54" s="13" t="s">
        <v>38</v>
      </c>
      <c r="C54" s="14">
        <f>C45/2</f>
        <v>313.45</v>
      </c>
      <c r="D54" s="14" t="s">
        <v>16</v>
      </c>
      <c r="E54" s="15"/>
      <c r="F54" s="24">
        <f>F45/2-$C54</f>
        <v>8.44999999999999</v>
      </c>
      <c r="G54" s="14" t="s">
        <v>16</v>
      </c>
      <c r="H54" s="15"/>
      <c r="I54" s="25">
        <f>I45/2-$C54</f>
        <v>11.4</v>
      </c>
      <c r="J54" s="14" t="s">
        <v>16</v>
      </c>
      <c r="K54" s="15"/>
      <c r="L54" s="25">
        <f>L45/2-$C54</f>
        <v>11.4</v>
      </c>
      <c r="M54" s="14" t="s">
        <v>16</v>
      </c>
      <c r="N54" s="15"/>
      <c r="O54" s="24">
        <f>O45/2-$C54</f>
        <v>7.90000000000003</v>
      </c>
      <c r="P54" s="14" t="s">
        <v>16</v>
      </c>
      <c r="Q54" s="15"/>
      <c r="R54" s="24">
        <f>R45/2-$C54</f>
        <v>0.650000000000034</v>
      </c>
      <c r="S54" s="14" t="s">
        <v>16</v>
      </c>
      <c r="T54" s="15"/>
      <c r="U54" s="24">
        <f>U45/2-$C54</f>
        <v>0.650000000000034</v>
      </c>
      <c r="V54" s="26" t="s">
        <v>16</v>
      </c>
    </row>
    <row r="55" spans="1:22" ht="12.75">
      <c r="A55" s="12"/>
      <c r="B55" s="13" t="s">
        <v>39</v>
      </c>
      <c r="C55" s="14">
        <f>SQRT((C53*C53)+(C54*C54))</f>
        <v>350.79502918371</v>
      </c>
      <c r="D55" s="14" t="s">
        <v>16</v>
      </c>
      <c r="E55" s="15"/>
      <c r="F55" s="24">
        <f>SQRT((F43*F43)+(F45*F45/4))-$C55</f>
        <v>8.07741681904446</v>
      </c>
      <c r="G55" s="14" t="s">
        <v>16</v>
      </c>
      <c r="H55" s="15"/>
      <c r="I55" s="25">
        <f>SQRT((I43*I43)+(I45*I45/4))-$C55</f>
        <v>9.41941389152254</v>
      </c>
      <c r="J55" s="14" t="s">
        <v>16</v>
      </c>
      <c r="K55" s="15"/>
      <c r="L55" s="25">
        <f>SQRT((L43*L43)+(L45*L45/4))-$C55</f>
        <v>9.41941389152254</v>
      </c>
      <c r="M55" s="14" t="s">
        <v>16</v>
      </c>
      <c r="N55" s="15"/>
      <c r="O55" s="24">
        <f>SQRT((O43*O43)+(O45*O45/4))-$C55</f>
        <v>6.26623306690146</v>
      </c>
      <c r="P55" s="14" t="s">
        <v>16</v>
      </c>
      <c r="Q55" s="15"/>
      <c r="R55" s="24">
        <f>SQRT((R43*R43)+(R45*R45/4))-$C55</f>
        <v>2.62088726601633</v>
      </c>
      <c r="S55" s="14" t="s">
        <v>16</v>
      </c>
      <c r="T55" s="15"/>
      <c r="U55" s="24">
        <f>SQRT((U43*U43)+(U45*U45/4))-$C55</f>
        <v>2.62088726601633</v>
      </c>
      <c r="V55" s="26" t="s">
        <v>16</v>
      </c>
    </row>
    <row r="56" spans="1:22" ht="12.75">
      <c r="A56" s="34"/>
      <c r="B56" s="35" t="s">
        <v>40</v>
      </c>
      <c r="C56" s="36"/>
      <c r="D56" s="36"/>
      <c r="E56" s="37"/>
      <c r="F56" s="36">
        <f>100-((F50+AVERAGE(F51:F52)+F53+AVERAGE(F54:F55))/2+100*(G45+G46+G47))</f>
        <v>72.709722012354</v>
      </c>
      <c r="G56" s="38" t="s">
        <v>18</v>
      </c>
      <c r="H56" s="37"/>
      <c r="I56" s="36">
        <f>100-((I50+AVERAGE(I51:I52)+I53+AVERAGE(I54:I55))/2+100*(J45+J46+J47))</f>
        <v>61.7172667651805</v>
      </c>
      <c r="J56" s="38" t="s">
        <v>18</v>
      </c>
      <c r="K56" s="37"/>
      <c r="L56" s="39">
        <f>100-((L50+AVERAGE(L51:L52)+L53+AVERAGE(L54:L55))/2+100*(M45+M46+M47))</f>
        <v>61.7172667651805</v>
      </c>
      <c r="M56" s="40" t="s">
        <v>18</v>
      </c>
      <c r="N56" s="37"/>
      <c r="O56" s="41">
        <f>100-((O50+AVERAGE(O51:O52)+O53+AVERAGE(O54:O55))/2+100*(P45+P46+P47))</f>
        <v>73.9519604390688</v>
      </c>
      <c r="P56" s="42" t="s">
        <v>18</v>
      </c>
      <c r="Q56" s="37"/>
      <c r="R56" s="41">
        <f>100-((R50+AVERAGE(R51:R52)+R53+AVERAGE(R54:R55))/2+100*(S45+S46+S47))</f>
        <v>73.6047627923218</v>
      </c>
      <c r="S56" s="42" t="s">
        <v>18</v>
      </c>
      <c r="T56" s="37"/>
      <c r="U56" s="41">
        <f>100-((U50+AVERAGE(U51:U52)+U53+AVERAGE(U54:U55))/2+100*(V45+V46+V47))</f>
        <v>73.6047627923218</v>
      </c>
      <c r="V56" s="43" t="s">
        <v>18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scale="9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2018-04-15T03:26:44Z</cp:lastPrinted>
  <dcterms:created xsi:type="dcterms:W3CDTF">2018-04-15T02:59:32Z</dcterms:created>
  <dcterms:modified xsi:type="dcterms:W3CDTF">2019-04-19T23:59:46Z</dcterms:modified>
  <cp:category/>
  <cp:version/>
  <cp:contentType/>
  <cp:contentStatus/>
  <cp:revision>26</cp:revision>
</cp:coreProperties>
</file>